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0780" windowHeight="13200" activeTab="0"/>
  </bookViews>
  <sheets>
    <sheet name="Cast Feature Deal Calc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<sst xmlns="http://schemas.openxmlformats.org/spreadsheetml/2006/main" count="51" uniqueCount="34">
  <si>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Performer</t>
  </si>
  <si>
    <t>Class 2</t>
  </si>
  <si>
    <t>Class 1</t>
  </si>
  <si>
    <t>Weekly</t>
  </si>
  <si>
    <t>Daily</t>
  </si>
  <si>
    <t>AWARD MINIMUM</t>
  </si>
  <si>
    <t>PERSONAL MARGIN</t>
  </si>
  <si>
    <t>BASIC NEGOTIATED FEE</t>
  </si>
  <si>
    <t>(BNF)</t>
  </si>
  <si>
    <t>RIGHTS LOADINGS</t>
  </si>
  <si>
    <t>Australian Ancillary</t>
  </si>
  <si>
    <t>OVERTIME TO 10 HRS</t>
  </si>
  <si>
    <t>SUBTOTAL</t>
  </si>
  <si>
    <t>HOLIDAY PAY</t>
  </si>
  <si>
    <t>CONTRACTED FEE</t>
  </si>
  <si>
    <t xml:space="preserve">SUPERANNUATION </t>
  </si>
  <si>
    <t>Bit</t>
  </si>
  <si>
    <t>Player</t>
  </si>
  <si>
    <t>Overseas Residuals</t>
  </si>
  <si>
    <t xml:space="preserve">   US Network</t>
  </si>
  <si>
    <t xml:space="preserve">   Elsewhere</t>
  </si>
  <si>
    <t>Australian Repeats FTA or Pay</t>
  </si>
  <si>
    <t>TELEVISION CAST PAYMENTS STRUCTURE - MINIMUMS</t>
  </si>
  <si>
    <t>HOURLY, MINIMUM 4 HOURS</t>
  </si>
  <si>
    <t>Hourly</t>
  </si>
  <si>
    <t>Min 4 hrs</t>
  </si>
  <si>
    <t>CITY EXTRA/STAND-IN</t>
  </si>
  <si>
    <t>DAILY 8 HRS</t>
  </si>
  <si>
    <t>Actors Television Prgram Award at 2006 rates</t>
  </si>
  <si>
    <t>Minimum hours</t>
  </si>
  <si>
    <t xml:space="preserve">    HYPOTHETICALS</t>
  </si>
  <si>
    <t>CHECK THAT MINIMUM RATES ARE CURRENT</t>
  </si>
  <si>
    <t>CHECK THAT RIGHTS PERCENTAGES ARE CORRECT PER DISTRIBUTION AGREEMENTS</t>
  </si>
  <si>
    <t>THE PRODUCTION'S LAWYER AND ACCOUNTANT SHOULD CHECK THE TEMPLATE BEORE IT IS USED.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</si>
</sst>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%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61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9" fontId="4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9" fontId="4" fillId="0" borderId="11" xfId="0" applyNumberFormat="1" applyFont="1" applyFill="1" applyBorder="1" applyAlignment="1" applyProtection="1">
      <alignment/>
      <protection/>
    </xf>
    <xf numFmtId="4" fontId="4" fillId="0" borderId="11" xfId="0" applyNumberFormat="1" applyFont="1" applyFill="1" applyBorder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4" fontId="5" fillId="0" borderId="12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/>
      <protection/>
    </xf>
    <xf numFmtId="4" fontId="5" fillId="0" borderId="14" xfId="0" applyNumberFormat="1" applyFont="1" applyFill="1" applyBorder="1" applyAlignment="1" applyProtection="1">
      <alignment/>
      <protection/>
    </xf>
    <xf numFmtId="9" fontId="5" fillId="0" borderId="11" xfId="0" applyNumberFormat="1" applyFont="1" applyFill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left"/>
      <protection/>
    </xf>
    <xf numFmtId="9" fontId="8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4" fontId="5" fillId="0" borderId="12" xfId="0" applyNumberFormat="1" applyFont="1" applyFill="1" applyBorder="1" applyAlignment="1" applyProtection="1">
      <alignment/>
      <protection/>
    </xf>
    <xf numFmtId="9" fontId="4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10" fillId="0" borderId="13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4" fontId="5" fillId="0" borderId="12" xfId="0" applyNumberFormat="1" applyFont="1" applyFill="1" applyBorder="1" applyAlignment="1" applyProtection="1">
      <alignment horizontal="center"/>
      <protection/>
    </xf>
    <xf numFmtId="4" fontId="5" fillId="0" borderId="15" xfId="0" applyNumberFormat="1" applyFont="1" applyFill="1" applyBorder="1" applyAlignment="1" applyProtection="1">
      <alignment horizontal="center"/>
      <protection/>
    </xf>
    <xf numFmtId="4" fontId="5" fillId="0" borderId="13" xfId="0" applyNumberFormat="1" applyFont="1" applyFill="1" applyBorder="1" applyAlignment="1" applyProtection="1">
      <alignment horizontal="center"/>
      <protection/>
    </xf>
    <xf numFmtId="4" fontId="5" fillId="0" borderId="16" xfId="0" applyNumberFormat="1" applyFont="1" applyFill="1" applyBorder="1" applyAlignment="1" applyProtection="1">
      <alignment horizontal="center"/>
      <protection/>
    </xf>
    <xf numFmtId="4" fontId="4" fillId="0" borderId="14" xfId="0" applyNumberFormat="1" applyFont="1" applyFill="1" applyBorder="1" applyAlignment="1" applyProtection="1">
      <alignment/>
      <protection/>
    </xf>
    <xf numFmtId="4" fontId="4" fillId="0" borderId="17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/>
      <protection/>
    </xf>
    <xf numFmtId="4" fontId="4" fillId="0" borderId="15" xfId="0" applyNumberFormat="1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/>
      <protection/>
    </xf>
    <xf numFmtId="4" fontId="4" fillId="0" borderId="15" xfId="0" applyNumberFormat="1" applyFont="1" applyFill="1" applyBorder="1" applyAlignment="1" applyProtection="1">
      <alignment/>
      <protection/>
    </xf>
    <xf numFmtId="4" fontId="5" fillId="0" borderId="17" xfId="0" applyNumberFormat="1" applyFont="1" applyFill="1" applyBorder="1" applyAlignment="1" applyProtection="1">
      <alignment/>
      <protection/>
    </xf>
    <xf numFmtId="4" fontId="5" fillId="0" borderId="15" xfId="0" applyNumberFormat="1" applyFont="1" applyFill="1" applyBorder="1" applyAlignment="1" applyProtection="1">
      <alignment horizontal="center"/>
      <protection/>
    </xf>
    <xf numFmtId="4" fontId="5" fillId="0" borderId="16" xfId="0" applyNumberFormat="1" applyFont="1" applyFill="1" applyBorder="1" applyAlignment="1" applyProtection="1">
      <alignment horizontal="center"/>
      <protection/>
    </xf>
    <xf numFmtId="4" fontId="4" fillId="0" borderId="16" xfId="0" applyNumberFormat="1" applyFont="1" applyFill="1" applyBorder="1" applyAlignment="1" applyProtection="1">
      <alignment/>
      <protection/>
    </xf>
    <xf numFmtId="4" fontId="5" fillId="0" borderId="18" xfId="0" applyNumberFormat="1" applyFont="1" applyFill="1" applyBorder="1" applyAlignment="1" applyProtection="1">
      <alignment horizontal="center"/>
      <protection/>
    </xf>
    <xf numFmtId="4" fontId="5" fillId="0" borderId="19" xfId="0" applyNumberFormat="1" applyFont="1" applyFill="1" applyBorder="1" applyAlignment="1" applyProtection="1">
      <alignment horizontal="center"/>
      <protection/>
    </xf>
    <xf numFmtId="4" fontId="7" fillId="0" borderId="20" xfId="0" applyNumberFormat="1" applyFont="1" applyFill="1" applyBorder="1" applyAlignment="1" applyProtection="1">
      <alignment horizontal="center"/>
      <protection/>
    </xf>
    <xf numFmtId="4" fontId="4" fillId="0" borderId="19" xfId="0" applyNumberFormat="1" applyFont="1" applyFill="1" applyBorder="1" applyAlignment="1" applyProtection="1">
      <alignment/>
      <protection/>
    </xf>
    <xf numFmtId="4" fontId="4" fillId="0" borderId="19" xfId="0" applyNumberFormat="1" applyFont="1" applyFill="1" applyBorder="1" applyAlignment="1" applyProtection="1">
      <alignment/>
      <protection/>
    </xf>
    <xf numFmtId="4" fontId="4" fillId="0" borderId="20" xfId="0" applyNumberFormat="1" applyFont="1" applyFill="1" applyBorder="1" applyAlignment="1" applyProtection="1">
      <alignment/>
      <protection/>
    </xf>
    <xf numFmtId="4" fontId="4" fillId="0" borderId="18" xfId="0" applyNumberFormat="1" applyFont="1" applyFill="1" applyBorder="1" applyAlignment="1" applyProtection="1">
      <alignment/>
      <protection/>
    </xf>
    <xf numFmtId="4" fontId="5" fillId="0" borderId="20" xfId="0" applyNumberFormat="1" applyFont="1" applyFill="1" applyBorder="1" applyAlignment="1" applyProtection="1">
      <alignment/>
      <protection/>
    </xf>
    <xf numFmtId="4" fontId="11" fillId="0" borderId="12" xfId="0" applyNumberFormat="1" applyFont="1" applyFill="1" applyBorder="1" applyAlignment="1" applyProtection="1">
      <alignment horizontal="left"/>
      <protection/>
    </xf>
    <xf numFmtId="4" fontId="10" fillId="0" borderId="15" xfId="0" applyNumberFormat="1" applyFont="1" applyFill="1" applyBorder="1" applyAlignment="1" applyProtection="1">
      <alignment/>
      <protection/>
    </xf>
    <xf numFmtId="4" fontId="10" fillId="0" borderId="16" xfId="0" applyNumberFormat="1" applyFont="1" applyFill="1" applyBorder="1" applyAlignment="1" applyProtection="1">
      <alignment/>
      <protection/>
    </xf>
    <xf numFmtId="4" fontId="10" fillId="0" borderId="17" xfId="0" applyNumberFormat="1" applyFont="1" applyFill="1" applyBorder="1" applyAlignment="1" applyProtection="1">
      <alignment/>
      <protection/>
    </xf>
    <xf numFmtId="4" fontId="10" fillId="0" borderId="13" xfId="0" applyNumberFormat="1" applyFont="1" applyFill="1" applyBorder="1" applyAlignment="1" applyProtection="1">
      <alignment horizontal="center"/>
      <protection/>
    </xf>
    <xf numFmtId="4" fontId="10" fillId="0" borderId="16" xfId="0" applyNumberFormat="1" applyFont="1" applyFill="1" applyBorder="1" applyAlignment="1" applyProtection="1">
      <alignment horizontal="center"/>
      <protection/>
    </xf>
    <xf numFmtId="4" fontId="5" fillId="0" borderId="19" xfId="0" applyNumberFormat="1" applyFont="1" applyFill="1" applyBorder="1" applyAlignment="1" applyProtection="1">
      <alignment/>
      <protection/>
    </xf>
    <xf numFmtId="4" fontId="10" fillId="0" borderId="18" xfId="0" applyNumberFormat="1" applyFont="1" applyFill="1" applyBorder="1" applyAlignment="1" applyProtection="1">
      <alignment/>
      <protection/>
    </xf>
    <xf numFmtId="4" fontId="10" fillId="0" borderId="19" xfId="0" applyNumberFormat="1" applyFont="1" applyFill="1" applyBorder="1" applyAlignment="1" applyProtection="1">
      <alignment/>
      <protection/>
    </xf>
    <xf numFmtId="4" fontId="10" fillId="0" borderId="20" xfId="0" applyNumberFormat="1" applyFont="1" applyFill="1" applyBorder="1" applyAlignment="1" applyProtection="1">
      <alignment/>
      <protection/>
    </xf>
    <xf numFmtId="4" fontId="11" fillId="0" borderId="20" xfId="0" applyNumberFormat="1" applyFont="1" applyFill="1" applyBorder="1" applyAlignment="1" applyProtection="1">
      <alignment/>
      <protection/>
    </xf>
    <xf numFmtId="3" fontId="10" fillId="0" borderId="19" xfId="0" applyNumberFormat="1" applyFont="1" applyFill="1" applyBorder="1" applyAlignment="1" applyProtection="1">
      <alignment/>
      <protection/>
    </xf>
    <xf numFmtId="4" fontId="12" fillId="0" borderId="13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90" zoomScaleNormal="90" zoomScalePageLayoutView="0" workbookViewId="0" topLeftCell="A1">
      <selection activeCell="H5" sqref="H5"/>
    </sheetView>
  </sheetViews>
  <sheetFormatPr defaultColWidth="10.00390625" defaultRowHeight="12.75"/>
  <cols>
    <col min="1" max="1" width="28.28125" style="1" customWidth="1"/>
    <col min="2" max="2" width="7.140625" style="2" bestFit="1" customWidth="1"/>
    <col min="3" max="5" width="10.00390625" style="1" customWidth="1"/>
    <col min="6" max="6" width="0.9921875" style="1" customWidth="1"/>
    <col min="7" max="9" width="10.00390625" style="1" customWidth="1"/>
    <col min="10" max="10" width="0.9921875" style="1" customWidth="1"/>
    <col min="11" max="11" width="10.00390625" style="1" customWidth="1"/>
    <col min="12" max="12" width="0.71875" style="1" customWidth="1"/>
    <col min="13" max="16384" width="10.00390625" style="1" customWidth="1"/>
  </cols>
  <sheetData>
    <row r="1" ht="15" customHeight="1">
      <c r="A1" s="4" t="s">
        <v>22</v>
      </c>
    </row>
    <row r="2" ht="12">
      <c r="A2" s="3" t="s">
        <v>28</v>
      </c>
    </row>
    <row r="3" spans="1:5" ht="12">
      <c r="A3" s="3"/>
      <c r="B3" s="66"/>
      <c r="C3" s="25"/>
      <c r="D3" s="25"/>
      <c r="E3" s="25"/>
    </row>
    <row r="4" ht="12">
      <c r="A4" s="67" t="s">
        <v>33</v>
      </c>
    </row>
    <row r="5" ht="12">
      <c r="A5" s="67" t="s">
        <v>31</v>
      </c>
    </row>
    <row r="6" ht="12">
      <c r="A6" s="67" t="s">
        <v>32</v>
      </c>
    </row>
    <row r="7" spans="1:14" ht="12">
      <c r="A7" s="11"/>
      <c r="B7" s="5"/>
      <c r="C7" s="29" t="s">
        <v>0</v>
      </c>
      <c r="D7" s="9" t="s">
        <v>0</v>
      </c>
      <c r="E7" s="30" t="s">
        <v>16</v>
      </c>
      <c r="F7" s="9"/>
      <c r="G7" s="29" t="s">
        <v>0</v>
      </c>
      <c r="H7" s="9" t="s">
        <v>0</v>
      </c>
      <c r="I7" s="42" t="s">
        <v>16</v>
      </c>
      <c r="K7" s="45" t="s">
        <v>16</v>
      </c>
      <c r="L7" s="16"/>
      <c r="M7" s="53" t="s">
        <v>30</v>
      </c>
      <c r="N7" s="54"/>
    </row>
    <row r="8" spans="1:14" ht="12">
      <c r="A8" s="12"/>
      <c r="C8" s="31" t="s">
        <v>1</v>
      </c>
      <c r="D8" s="10" t="s">
        <v>2</v>
      </c>
      <c r="E8" s="32" t="s">
        <v>17</v>
      </c>
      <c r="F8" s="10"/>
      <c r="G8" s="31" t="s">
        <v>1</v>
      </c>
      <c r="H8" s="10" t="s">
        <v>2</v>
      </c>
      <c r="I8" s="43" t="s">
        <v>17</v>
      </c>
      <c r="K8" s="46" t="s">
        <v>17</v>
      </c>
      <c r="L8" s="16"/>
      <c r="M8" s="57" t="s">
        <v>1</v>
      </c>
      <c r="N8" s="58" t="s">
        <v>1</v>
      </c>
    </row>
    <row r="9" spans="1:14" ht="12">
      <c r="A9" s="12"/>
      <c r="C9" s="31" t="s">
        <v>3</v>
      </c>
      <c r="D9" s="10" t="s">
        <v>3</v>
      </c>
      <c r="E9" s="32" t="s">
        <v>3</v>
      </c>
      <c r="F9" s="10"/>
      <c r="G9" s="31" t="s">
        <v>4</v>
      </c>
      <c r="H9" s="10" t="s">
        <v>4</v>
      </c>
      <c r="I9" s="43" t="s">
        <v>4</v>
      </c>
      <c r="K9" s="46" t="s">
        <v>24</v>
      </c>
      <c r="L9" s="16"/>
      <c r="M9" s="57" t="s">
        <v>3</v>
      </c>
      <c r="N9" s="58" t="s">
        <v>4</v>
      </c>
    </row>
    <row r="10" spans="1:14" ht="12">
      <c r="A10" s="13"/>
      <c r="B10" s="7"/>
      <c r="C10" s="33"/>
      <c r="D10" s="8"/>
      <c r="E10" s="34"/>
      <c r="F10" s="8"/>
      <c r="G10" s="33"/>
      <c r="H10" s="8"/>
      <c r="I10" s="34"/>
      <c r="K10" s="47" t="s">
        <v>25</v>
      </c>
      <c r="L10" s="28"/>
      <c r="M10" s="26"/>
      <c r="N10" s="56"/>
    </row>
    <row r="11" spans="1:14" s="25" customFormat="1" ht="12">
      <c r="A11" s="22" t="s">
        <v>5</v>
      </c>
      <c r="B11" s="23"/>
      <c r="C11" s="35">
        <v>797.05</v>
      </c>
      <c r="D11" s="24">
        <v>736.12</v>
      </c>
      <c r="E11" s="36">
        <v>698.11</v>
      </c>
      <c r="F11" s="24"/>
      <c r="G11" s="35">
        <v>191.29</v>
      </c>
      <c r="H11" s="25">
        <v>176.67</v>
      </c>
      <c r="I11" s="44">
        <v>165.39</v>
      </c>
      <c r="K11" s="48">
        <v>21.54</v>
      </c>
      <c r="M11" s="60">
        <f>C11</f>
        <v>797.05</v>
      </c>
      <c r="N11" s="55">
        <f>G11</f>
        <v>191.29</v>
      </c>
    </row>
    <row r="12" spans="1:14" ht="12">
      <c r="A12" s="65" t="s">
        <v>29</v>
      </c>
      <c r="C12" s="37"/>
      <c r="E12" s="38"/>
      <c r="G12" s="37"/>
      <c r="I12" s="38"/>
      <c r="K12" s="64">
        <v>4</v>
      </c>
      <c r="L12" s="27"/>
      <c r="M12" s="61"/>
      <c r="N12" s="55"/>
    </row>
    <row r="13" spans="1:14" ht="12">
      <c r="A13" s="12" t="s">
        <v>6</v>
      </c>
      <c r="C13" s="37">
        <v>0</v>
      </c>
      <c r="D13" s="1">
        <v>0</v>
      </c>
      <c r="E13" s="38">
        <v>0</v>
      </c>
      <c r="G13" s="37">
        <v>0</v>
      </c>
      <c r="H13" s="1">
        <v>0</v>
      </c>
      <c r="I13" s="38">
        <v>0</v>
      </c>
      <c r="K13" s="49">
        <v>0</v>
      </c>
      <c r="M13" s="61">
        <v>356.79615384615386</v>
      </c>
      <c r="N13" s="55">
        <v>193.32538461538454</v>
      </c>
    </row>
    <row r="14" spans="1:14" ht="12">
      <c r="A14" s="13"/>
      <c r="B14" s="7"/>
      <c r="C14" s="33"/>
      <c r="D14" s="8"/>
      <c r="E14" s="34"/>
      <c r="F14" s="8"/>
      <c r="G14" s="33"/>
      <c r="H14" s="8"/>
      <c r="I14" s="34"/>
      <c r="K14" s="50"/>
      <c r="L14" s="8"/>
      <c r="M14" s="62"/>
      <c r="N14" s="56"/>
    </row>
    <row r="15" spans="1:14" ht="12">
      <c r="A15" s="11" t="s">
        <v>7</v>
      </c>
      <c r="B15" s="5"/>
      <c r="C15" s="39">
        <f>SUM(C11:C13)</f>
        <v>797.05</v>
      </c>
      <c r="D15" s="6">
        <f>SUM(D11:D13)</f>
        <v>736.12</v>
      </c>
      <c r="E15" s="40">
        <f>SUM(E11:E13)</f>
        <v>698.11</v>
      </c>
      <c r="F15" s="6"/>
      <c r="G15" s="39">
        <f>SUM(G11:G13)</f>
        <v>191.29</v>
      </c>
      <c r="H15" s="1">
        <f>SUM(H11:H13)</f>
        <v>176.67</v>
      </c>
      <c r="I15" s="40">
        <f>SUM(I11:I13)</f>
        <v>165.39</v>
      </c>
      <c r="K15" s="51">
        <f>K11*K12</f>
        <v>86.16</v>
      </c>
      <c r="L15" s="6"/>
      <c r="M15" s="60">
        <f>SUM(M11:M13)</f>
        <v>1153.8461538461538</v>
      </c>
      <c r="N15" s="60">
        <f>SUM(N11:N13)</f>
        <v>384.6153846153845</v>
      </c>
    </row>
    <row r="16" spans="1:14" ht="12">
      <c r="A16" s="12" t="s">
        <v>8</v>
      </c>
      <c r="C16" s="37"/>
      <c r="E16" s="38"/>
      <c r="G16" s="37"/>
      <c r="I16" s="38"/>
      <c r="K16" s="49"/>
      <c r="M16" s="61"/>
      <c r="N16" s="55"/>
    </row>
    <row r="17" spans="1:14" ht="12">
      <c r="A17" s="13"/>
      <c r="B17" s="7"/>
      <c r="C17" s="33"/>
      <c r="D17" s="8"/>
      <c r="E17" s="34"/>
      <c r="F17" s="8"/>
      <c r="G17" s="33"/>
      <c r="H17" s="8"/>
      <c r="I17" s="34"/>
      <c r="K17" s="50"/>
      <c r="L17" s="8"/>
      <c r="M17" s="62"/>
      <c r="N17" s="56"/>
    </row>
    <row r="18" spans="1:14" ht="12">
      <c r="A18" s="12"/>
      <c r="C18" s="37"/>
      <c r="E18" s="38"/>
      <c r="G18" s="37"/>
      <c r="I18" s="38"/>
      <c r="K18" s="49"/>
      <c r="M18" s="61"/>
      <c r="N18" s="55"/>
    </row>
    <row r="19" spans="1:14" ht="12">
      <c r="A19" s="12" t="s">
        <v>9</v>
      </c>
      <c r="C19" s="37"/>
      <c r="E19" s="38"/>
      <c r="G19" s="37"/>
      <c r="I19" s="38"/>
      <c r="K19" s="49"/>
      <c r="M19" s="61"/>
      <c r="N19" s="55"/>
    </row>
    <row r="20" spans="1:14" ht="12">
      <c r="A20" s="12" t="s">
        <v>21</v>
      </c>
      <c r="B20" s="2">
        <v>0.7</v>
      </c>
      <c r="C20" s="37">
        <f>C15*$B$20</f>
        <v>557.935</v>
      </c>
      <c r="D20" s="1">
        <f>D15*$B$20</f>
        <v>515.284</v>
      </c>
      <c r="E20" s="38">
        <f>E15*$B$20</f>
        <v>488.67699999999996</v>
      </c>
      <c r="G20" s="37">
        <f>G15*$B$20</f>
        <v>133.903</v>
      </c>
      <c r="H20" s="1">
        <f>H15*$B$20</f>
        <v>123.66899999999998</v>
      </c>
      <c r="I20" s="38">
        <f>I15*$B$20</f>
        <v>115.77299999999998</v>
      </c>
      <c r="K20" s="49">
        <f>K15*$B$20</f>
        <v>60.31199999999999</v>
      </c>
      <c r="M20" s="26">
        <f>M15*$B$20</f>
        <v>807.6923076923076</v>
      </c>
      <c r="N20" s="61">
        <f>N15*$B$20</f>
        <v>269.23076923076917</v>
      </c>
    </row>
    <row r="21" spans="1:14" ht="12">
      <c r="A21" s="12"/>
      <c r="C21" s="37"/>
      <c r="E21" s="38"/>
      <c r="G21" s="37"/>
      <c r="I21" s="38"/>
      <c r="K21" s="49"/>
      <c r="M21" s="26"/>
      <c r="N21" s="61"/>
    </row>
    <row r="22" spans="1:14" ht="12">
      <c r="A22" s="12" t="s">
        <v>10</v>
      </c>
      <c r="B22" s="17">
        <v>0.025</v>
      </c>
      <c r="C22" s="37">
        <f>C15*$B$22</f>
        <v>19.92625</v>
      </c>
      <c r="D22" s="1">
        <f>D15*$B$22</f>
        <v>18.403000000000002</v>
      </c>
      <c r="E22" s="38">
        <f>E15*$B$22</f>
        <v>17.45275</v>
      </c>
      <c r="G22" s="37">
        <f>G15*$B$22</f>
        <v>4.78225</v>
      </c>
      <c r="H22" s="1">
        <f>H15*$B$22</f>
        <v>4.4167499999999995</v>
      </c>
      <c r="I22" s="38">
        <f>I15*$B$22</f>
        <v>4.1347499999999995</v>
      </c>
      <c r="K22" s="49">
        <f>K15*$B$22</f>
        <v>2.154</v>
      </c>
      <c r="M22" s="26">
        <f>M15*$B$22</f>
        <v>28.846153846153847</v>
      </c>
      <c r="N22" s="61">
        <f>N15*$B$22</f>
        <v>9.615384615384613</v>
      </c>
    </row>
    <row r="23" spans="1:14" ht="12">
      <c r="A23" s="12"/>
      <c r="B23" s="17"/>
      <c r="C23" s="37"/>
      <c r="E23" s="38"/>
      <c r="G23" s="37"/>
      <c r="I23" s="38"/>
      <c r="K23" s="49"/>
      <c r="M23" s="26"/>
      <c r="N23" s="61"/>
    </row>
    <row r="24" spans="1:14" ht="12">
      <c r="A24" s="12" t="s">
        <v>18</v>
      </c>
      <c r="C24" s="37"/>
      <c r="E24" s="38"/>
      <c r="G24" s="37"/>
      <c r="I24" s="38"/>
      <c r="K24" s="49"/>
      <c r="M24" s="26"/>
      <c r="N24" s="61"/>
    </row>
    <row r="25" spans="1:14" ht="12">
      <c r="A25" s="12" t="s">
        <v>19</v>
      </c>
      <c r="B25" s="2">
        <v>1</v>
      </c>
      <c r="C25" s="37"/>
      <c r="E25" s="38"/>
      <c r="G25" s="37"/>
      <c r="I25" s="38"/>
      <c r="K25" s="49"/>
      <c r="M25" s="26"/>
      <c r="N25" s="61"/>
    </row>
    <row r="26" spans="1:14" ht="12">
      <c r="A26" s="12" t="s">
        <v>20</v>
      </c>
      <c r="B26" s="2">
        <v>0.3</v>
      </c>
      <c r="C26" s="37">
        <f>C15*$B$26</f>
        <v>239.11499999999998</v>
      </c>
      <c r="D26" s="1">
        <f>D15*$B$26</f>
        <v>220.83599999999998</v>
      </c>
      <c r="E26" s="38">
        <f>E15*$B$26</f>
        <v>209.433</v>
      </c>
      <c r="G26" s="37">
        <f>G15*$B$26</f>
        <v>57.38699999999999</v>
      </c>
      <c r="H26" s="1">
        <f>H15*$B$26</f>
        <v>53.001</v>
      </c>
      <c r="I26" s="38">
        <f>I15*$B$26</f>
        <v>49.617</v>
      </c>
      <c r="K26" s="49">
        <f>K15*$B$26</f>
        <v>25.848</v>
      </c>
      <c r="M26" s="26">
        <f>M15*$B$26</f>
        <v>346.15384615384613</v>
      </c>
      <c r="N26" s="61">
        <f>N15*$B$26</f>
        <v>115.38461538461536</v>
      </c>
    </row>
    <row r="27" spans="1:14" ht="12">
      <c r="A27" s="12"/>
      <c r="C27" s="37"/>
      <c r="E27" s="38"/>
      <c r="G27" s="37"/>
      <c r="I27" s="38"/>
      <c r="K27" s="49"/>
      <c r="M27" s="26"/>
      <c r="N27" s="61"/>
    </row>
    <row r="28" spans="1:14" ht="12">
      <c r="A28" s="12" t="s">
        <v>11</v>
      </c>
      <c r="C28" s="37">
        <f>(C15/40)*15</f>
        <v>298.89375</v>
      </c>
      <c r="D28" s="1">
        <f>(D15/40)*15</f>
        <v>276.04499999999996</v>
      </c>
      <c r="E28" s="38">
        <f>(E15/40)*15</f>
        <v>261.79125000000005</v>
      </c>
      <c r="G28" s="37">
        <f>(G15/8)*3</f>
        <v>71.73375</v>
      </c>
      <c r="H28" s="1">
        <f>(H15/8)*3</f>
        <v>66.25125</v>
      </c>
      <c r="I28" s="38">
        <f>(I15/8)*3</f>
        <v>62.021249999999995</v>
      </c>
      <c r="K28" s="49"/>
      <c r="M28" s="26">
        <f>(M15/40)*15</f>
        <v>432.6923076923077</v>
      </c>
      <c r="N28" s="61">
        <f>(N15/40)*15</f>
        <v>144.2307692307692</v>
      </c>
    </row>
    <row r="29" spans="1:14" ht="12">
      <c r="A29" s="12"/>
      <c r="C29" s="37"/>
      <c r="E29" s="38"/>
      <c r="G29" s="37"/>
      <c r="I29" s="38"/>
      <c r="K29" s="49"/>
      <c r="M29" s="26"/>
      <c r="N29" s="61"/>
    </row>
    <row r="30" spans="1:14" ht="12">
      <c r="A30" s="13" t="s">
        <v>12</v>
      </c>
      <c r="B30" s="7"/>
      <c r="C30" s="33">
        <f>SUM(C15:C28)</f>
        <v>1912.9199999999998</v>
      </c>
      <c r="D30" s="8">
        <f>SUM(D15:D28)</f>
        <v>1766.688</v>
      </c>
      <c r="E30" s="34">
        <f>SUM(E15:E28)</f>
        <v>1675.464</v>
      </c>
      <c r="F30" s="49"/>
      <c r="G30" s="8">
        <f>SUM(G15:G28)</f>
        <v>459.09599999999995</v>
      </c>
      <c r="H30" s="8">
        <f>SUM(H15:H28)</f>
        <v>424.0079999999999</v>
      </c>
      <c r="I30" s="34">
        <f>SUM(I15:I28)</f>
        <v>396.936</v>
      </c>
      <c r="K30" s="50">
        <f>SUM(K15:K28)</f>
        <v>174.474</v>
      </c>
      <c r="L30" s="49"/>
      <c r="M30" s="62">
        <f>SUM(M15:M28)</f>
        <v>2769.230769230769</v>
      </c>
      <c r="N30" s="56">
        <f>SUM(N15:N28)</f>
        <v>923.0769230769229</v>
      </c>
    </row>
    <row r="31" spans="1:14" ht="12">
      <c r="A31" s="11"/>
      <c r="B31" s="5"/>
      <c r="C31" s="39"/>
      <c r="D31" s="6"/>
      <c r="E31" s="40"/>
      <c r="F31" s="49"/>
      <c r="I31" s="38"/>
      <c r="K31" s="49"/>
      <c r="L31" s="49"/>
      <c r="M31" s="60"/>
      <c r="N31" s="55"/>
    </row>
    <row r="32" spans="1:14" ht="12">
      <c r="A32" s="12" t="s">
        <v>13</v>
      </c>
      <c r="C32" s="37">
        <f>C30/12</f>
        <v>159.41</v>
      </c>
      <c r="D32" s="1">
        <f>((D30/55)*50)/12</f>
        <v>133.84</v>
      </c>
      <c r="E32" s="38">
        <f>((E30/55)*50)/12</f>
        <v>126.9290909090909</v>
      </c>
      <c r="F32" s="49"/>
      <c r="G32" s="1">
        <f>((G30/11)*10)/12</f>
        <v>34.779999999999994</v>
      </c>
      <c r="H32" s="1">
        <f>((H30/11)*10)/12</f>
        <v>32.12181818181818</v>
      </c>
      <c r="I32" s="38">
        <f>((I30/11)*10)/12</f>
        <v>30.070909090909094</v>
      </c>
      <c r="K32" s="49">
        <f>((K30/11)*10)/12</f>
        <v>13.217727272727274</v>
      </c>
      <c r="L32" s="49"/>
      <c r="M32" s="61">
        <f>M30/12</f>
        <v>230.76923076923075</v>
      </c>
      <c r="N32" s="55">
        <f>N30/12</f>
        <v>76.9230769230769</v>
      </c>
    </row>
    <row r="33" spans="1:14" ht="12">
      <c r="A33" s="12"/>
      <c r="C33" s="37"/>
      <c r="E33" s="38"/>
      <c r="F33" s="49"/>
      <c r="I33" s="38"/>
      <c r="K33" s="49"/>
      <c r="L33" s="49"/>
      <c r="M33" s="61"/>
      <c r="N33" s="55"/>
    </row>
    <row r="34" spans="1:14" ht="12">
      <c r="A34" s="13" t="s">
        <v>14</v>
      </c>
      <c r="B34" s="14"/>
      <c r="C34" s="13">
        <f>SUM(C30:C32)</f>
        <v>2072.33</v>
      </c>
      <c r="D34" s="15">
        <f>SUM(D30:D32)</f>
        <v>1900.528</v>
      </c>
      <c r="E34" s="41">
        <f>SUM(E30:E32)</f>
        <v>1802.393090909091</v>
      </c>
      <c r="F34" s="59"/>
      <c r="G34" s="15">
        <f>SUM(G30:G32)</f>
        <v>493.8759999999999</v>
      </c>
      <c r="H34" s="15">
        <f>SUM(H30:H32)</f>
        <v>456.1298181818181</v>
      </c>
      <c r="I34" s="41">
        <f>SUM(I30:I32)</f>
        <v>427.00690909090906</v>
      </c>
      <c r="K34" s="52">
        <f>SUM(K30:K32)</f>
        <v>187.69172727272726</v>
      </c>
      <c r="L34" s="59"/>
      <c r="M34" s="63">
        <f>SUM(M30:M32)</f>
        <v>3000</v>
      </c>
      <c r="N34" s="63">
        <f>SUM(N30:N32)</f>
        <v>999.9999999999998</v>
      </c>
    </row>
    <row r="35" spans="1:14" ht="12">
      <c r="A35" s="11"/>
      <c r="B35" s="5"/>
      <c r="C35" s="39"/>
      <c r="D35" s="6"/>
      <c r="E35" s="40"/>
      <c r="F35" s="49"/>
      <c r="G35" s="6"/>
      <c r="I35" s="38"/>
      <c r="K35" s="49"/>
      <c r="L35" s="49"/>
      <c r="M35" s="60"/>
      <c r="N35" s="55"/>
    </row>
    <row r="36" spans="1:14" ht="12">
      <c r="A36" s="12"/>
      <c r="C36" s="37"/>
      <c r="E36" s="38"/>
      <c r="F36" s="49"/>
      <c r="I36" s="38"/>
      <c r="K36" s="49"/>
      <c r="L36" s="49"/>
      <c r="M36" s="61"/>
      <c r="N36" s="55"/>
    </row>
    <row r="37" spans="1:14" ht="12">
      <c r="A37" s="13" t="s">
        <v>15</v>
      </c>
      <c r="B37" s="7">
        <v>0.1</v>
      </c>
      <c r="C37" s="33">
        <f>C34*$B$37</f>
        <v>207.233</v>
      </c>
      <c r="D37" s="8">
        <f>D34*$B$37</f>
        <v>190.05280000000002</v>
      </c>
      <c r="E37" s="8">
        <f>E34*$B$37</f>
        <v>180.2393090909091</v>
      </c>
      <c r="F37" s="49"/>
      <c r="G37" s="8">
        <f>G34*$B$37</f>
        <v>49.38759999999999</v>
      </c>
      <c r="H37" s="8">
        <f>H34*$B$37</f>
        <v>45.612981818181815</v>
      </c>
      <c r="I37" s="34">
        <f>I34*$B$37</f>
        <v>42.70069090909091</v>
      </c>
      <c r="K37" s="50">
        <f>K34*$B$37</f>
        <v>18.76917272727273</v>
      </c>
      <c r="L37" s="49"/>
      <c r="M37" s="62">
        <f>M34*$B$37</f>
        <v>300</v>
      </c>
      <c r="N37" s="62">
        <f>N34*$B$37</f>
        <v>99.99999999999999</v>
      </c>
    </row>
    <row r="40" spans="1:3" ht="12">
      <c r="A40" s="18" t="s">
        <v>26</v>
      </c>
      <c r="B40" s="18">
        <v>154.34</v>
      </c>
      <c r="C40" s="19" t="s">
        <v>27</v>
      </c>
    </row>
    <row r="41" spans="2:3" ht="12">
      <c r="B41" s="18">
        <v>20.1</v>
      </c>
      <c r="C41" s="18" t="s">
        <v>23</v>
      </c>
    </row>
    <row r="42" ht="12">
      <c r="B42" s="20"/>
    </row>
    <row r="43" spans="1:4" ht="12">
      <c r="A43" s="18"/>
      <c r="B43" s="21"/>
      <c r="C43" s="19"/>
      <c r="D43" s="18"/>
    </row>
    <row r="44" spans="2:4" ht="12">
      <c r="B44" s="21"/>
      <c r="C44" s="18"/>
      <c r="D44" s="18"/>
    </row>
  </sheetData>
  <sheetProtection/>
  <printOptions gridLines="1"/>
  <pageMargins left="1.25" right="1.25" top="1" bottom="1" header="0.5" footer="0.5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Sandstar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Alexander</dc:creator>
  <cp:keywords/>
  <dc:description/>
  <cp:lastModifiedBy>Merilyn Brend Robinson</cp:lastModifiedBy>
  <cp:lastPrinted>2016-05-26T05:34:51Z</cp:lastPrinted>
  <dcterms:created xsi:type="dcterms:W3CDTF">1999-11-08T04:02:55Z</dcterms:created>
  <dcterms:modified xsi:type="dcterms:W3CDTF">2016-05-26T05:34:56Z</dcterms:modified>
  <cp:category/>
  <cp:version/>
  <cp:contentType/>
  <cp:contentStatus/>
</cp:coreProperties>
</file>